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vonne\Desktop\"/>
    </mc:Choice>
  </mc:AlternateContent>
  <xr:revisionPtr revIDLastSave="0" documentId="8_{6F1A0001-E699-4F84-AC5D-CEB33AA0F9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come Calculator" sheetId="3" r:id="rId1"/>
    <sheet name="Room Calculations" sheetId="1" r:id="rId2"/>
    <sheet name="Profit &amp; Loss" sheetId="2" r:id="rId3"/>
    <sheet name="Room sales by week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  <c r="F7" i="4" s="1"/>
  <c r="B9" i="4"/>
  <c r="G9" i="4" s="1"/>
  <c r="B8" i="4"/>
  <c r="D8" i="4" s="1"/>
  <c r="F17" i="1"/>
  <c r="G19" i="2"/>
  <c r="G11" i="2"/>
  <c r="G3" i="2"/>
  <c r="F7" i="2"/>
  <c r="F23" i="2" s="1"/>
  <c r="E31" i="1"/>
  <c r="I7" i="2" s="1"/>
  <c r="I23" i="2" s="1"/>
  <c r="D5" i="1"/>
  <c r="D17" i="1" s="1"/>
  <c r="C8" i="3"/>
  <c r="E8" i="3" s="1"/>
  <c r="G8" i="3" l="1"/>
  <c r="M8" i="3" s="1"/>
  <c r="I8" i="3"/>
  <c r="G15" i="2"/>
  <c r="D7" i="4"/>
  <c r="E8" i="4"/>
  <c r="F9" i="4"/>
  <c r="E7" i="4"/>
  <c r="F8" i="4"/>
  <c r="G7" i="4"/>
  <c r="D9" i="4"/>
  <c r="G8" i="4"/>
  <c r="E9" i="4"/>
  <c r="N23" i="2"/>
  <c r="N7" i="2"/>
  <c r="N15" i="2"/>
  <c r="I15" i="2"/>
  <c r="F15" i="2"/>
  <c r="E6" i="1"/>
  <c r="K8" i="3" l="1"/>
  <c r="O8" i="3"/>
  <c r="N8" i="3"/>
  <c r="N13" i="3" s="1"/>
  <c r="G7" i="2"/>
  <c r="G23" i="2"/>
  <c r="M13" i="3"/>
  <c r="L7" i="2" l="1"/>
  <c r="L23" i="2" s="1"/>
  <c r="E12" i="1"/>
  <c r="E11" i="1"/>
  <c r="E9" i="1"/>
  <c r="E8" i="1"/>
  <c r="E7" i="1"/>
  <c r="L15" i="2" l="1"/>
  <c r="E15" i="1"/>
  <c r="E17" i="1" s="1"/>
  <c r="G17" i="1" s="1"/>
  <c r="H7" i="2" l="1"/>
  <c r="J7" i="2" s="1"/>
  <c r="M7" i="2" s="1"/>
  <c r="H23" i="2"/>
  <c r="J23" i="2" s="1"/>
  <c r="M23" i="2" s="1"/>
  <c r="H15" i="2"/>
  <c r="J15" i="2" s="1"/>
  <c r="M15" i="2" s="1"/>
  <c r="D15" i="2" l="1"/>
  <c r="D23" i="2"/>
  <c r="D7" i="2"/>
  <c r="E7" i="2" l="1"/>
  <c r="E23" i="2"/>
  <c r="E15" i="2"/>
</calcChain>
</file>

<file path=xl/sharedStrings.xml><?xml version="1.0" encoding="utf-8"?>
<sst xmlns="http://schemas.openxmlformats.org/spreadsheetml/2006/main" count="112" uniqueCount="76">
  <si>
    <t>Rate</t>
  </si>
  <si>
    <t>per room</t>
  </si>
  <si>
    <t>profit</t>
  </si>
  <si>
    <t>Rooms</t>
  </si>
  <si>
    <t>amount</t>
  </si>
  <si>
    <t>%age</t>
  </si>
  <si>
    <t xml:space="preserve">Breakfast </t>
  </si>
  <si>
    <t>Laundry</t>
  </si>
  <si>
    <t>Toiletries</t>
  </si>
  <si>
    <t>tax &amp; charges</t>
  </si>
  <si>
    <t>Costs per</t>
  </si>
  <si>
    <t>room</t>
  </si>
  <si>
    <t>Profit per</t>
  </si>
  <si>
    <t>The contribution to your fixed costs</t>
  </si>
  <si>
    <t>rooms</t>
  </si>
  <si>
    <t>Total fixed</t>
  </si>
  <si>
    <t>Number of</t>
  </si>
  <si>
    <t>occupancy</t>
  </si>
  <si>
    <t>Net</t>
  </si>
  <si>
    <t>Profit pr yr</t>
  </si>
  <si>
    <t>costs pr yr</t>
  </si>
  <si>
    <t>Cleaning and cleaning materials</t>
  </si>
  <si>
    <t>Commisions</t>
  </si>
  <si>
    <t>Other</t>
  </si>
  <si>
    <t>The Bed &amp; Breakfast Annual Income Calculator</t>
  </si>
  <si>
    <t>£/$/€</t>
  </si>
  <si>
    <t>Your Rooms</t>
  </si>
  <si>
    <t xml:space="preserve">Occupancy Calculation </t>
  </si>
  <si>
    <t>Your % Last Year</t>
  </si>
  <si>
    <t>The Number of Rooms You Have Available</t>
  </si>
  <si>
    <t>Your Total Number of Nights Per Year</t>
  </si>
  <si>
    <t xml:space="preserve"> Your Average Rates Per Night</t>
  </si>
  <si>
    <t>Your Total Potential Income Per Annum</t>
  </si>
  <si>
    <t>Gross Revenue Depending on Your % of Room Occupancy over One Full Year</t>
  </si>
  <si>
    <t>Assuming 50% take this option, you could gain an extra</t>
  </si>
  <si>
    <t>Worst case</t>
  </si>
  <si>
    <t>Best case</t>
  </si>
  <si>
    <t>(1)</t>
  </si>
  <si>
    <t>(2)</t>
  </si>
  <si>
    <t>Upsell 1</t>
  </si>
  <si>
    <t>Upsell 2</t>
  </si>
  <si>
    <t>Upsell 3</t>
  </si>
  <si>
    <t>Variable costs</t>
  </si>
  <si>
    <t>Home Loan</t>
  </si>
  <si>
    <t>Utilities</t>
  </si>
  <si>
    <t>Property taxes</t>
  </si>
  <si>
    <t>Owner's pay</t>
  </si>
  <si>
    <t>Software</t>
  </si>
  <si>
    <t>Insurance</t>
  </si>
  <si>
    <t>Total fixed costs</t>
  </si>
  <si>
    <t xml:space="preserve">Turnover  @ </t>
  </si>
  <si>
    <t>No upsells</t>
  </si>
  <si>
    <t>Assuming 35% Occupancy Rate 
You Will Gain an Extra</t>
  </si>
  <si>
    <t>Assuming 50% Occupancy Rate 
You Will Gain an Extra</t>
  </si>
  <si>
    <t>Add potential upsells</t>
  </si>
  <si>
    <t xml:space="preserve">Your % Was </t>
  </si>
  <si>
    <t xml:space="preserve">   @ lowest occupancy </t>
  </si>
  <si>
    <t>ROOM COSTS CALCULATIONS</t>
  </si>
  <si>
    <t>New net</t>
  </si>
  <si>
    <t>per year</t>
  </si>
  <si>
    <t>Staff pay (not cleaners)</t>
  </si>
  <si>
    <t>No of rooms to sell</t>
  </si>
  <si>
    <t>PROFIT &amp; LOSS EXAMPLE</t>
  </si>
  <si>
    <t>(don't change anything)</t>
  </si>
  <si>
    <t>Fixed Costs per annum</t>
  </si>
  <si>
    <t>Bank charges &amp; processing</t>
  </si>
  <si>
    <t>Rooms to</t>
  </si>
  <si>
    <t>Total variable costs</t>
  </si>
  <si>
    <t>(change only yellow shaded areas)</t>
  </si>
  <si>
    <r>
      <t xml:space="preserve"> © Yvonne Halling - Bed and Breakfast Coach</t>
    </r>
    <r>
      <rPr>
        <sz val="11"/>
        <color theme="1"/>
        <rFont val="Calibri"/>
        <family val="2"/>
      </rPr>
      <t xml:space="preserve"> </t>
    </r>
  </si>
  <si>
    <t>At 25% occupancy</t>
  </si>
  <si>
    <t>At 35% occupancy</t>
  </si>
  <si>
    <t>At 50% occupancy</t>
  </si>
  <si>
    <t>Number of weeks open</t>
  </si>
  <si>
    <t>TARGET ROOM SALES BY WEEK</t>
  </si>
  <si>
    <t>(Don't change anything)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</si>
</sst>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46"/>
      <color rgb="FF7030A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rgb="FF7030A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u/>
      <sz val="1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9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3" fillId="6" borderId="0" xfId="0" applyFont="1" applyFill="1"/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9" fillId="7" borderId="0" xfId="0" applyFont="1" applyFill="1" applyAlignment="1">
      <alignment horizontal="center" wrapText="1"/>
    </xf>
    <xf numFmtId="9" fontId="9" fillId="0" borderId="0" xfId="0" applyNumberFormat="1" applyFont="1" applyAlignment="1">
      <alignment horizontal="center" wrapText="1"/>
    </xf>
    <xf numFmtId="9" fontId="9" fillId="7" borderId="0" xfId="0" applyNumberFormat="1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0" fontId="13" fillId="6" borderId="0" xfId="0" applyFont="1" applyFill="1"/>
    <xf numFmtId="0" fontId="12" fillId="0" borderId="0" xfId="0" applyFont="1"/>
    <xf numFmtId="0" fontId="10" fillId="0" borderId="0" xfId="0" applyFont="1" applyAlignment="1">
      <alignment horizontal="center"/>
    </xf>
    <xf numFmtId="0" fontId="9" fillId="7" borderId="0" xfId="0" applyFont="1" applyFill="1" applyAlignment="1">
      <alignment horizontal="center"/>
    </xf>
    <xf numFmtId="9" fontId="10" fillId="6" borderId="0" xfId="0" applyNumberFormat="1" applyFont="1" applyFill="1" applyAlignment="1">
      <alignment horizontal="center"/>
    </xf>
    <xf numFmtId="0" fontId="5" fillId="4" borderId="0" xfId="0" applyFont="1" applyFill="1"/>
    <xf numFmtId="0" fontId="6" fillId="0" borderId="0" xfId="0" applyFont="1"/>
    <xf numFmtId="0" fontId="12" fillId="5" borderId="0" xfId="0" applyFont="1" applyFill="1"/>
    <xf numFmtId="0" fontId="12" fillId="6" borderId="0" xfId="0" applyFont="1" applyFill="1"/>
    <xf numFmtId="0" fontId="12" fillId="0" borderId="4" xfId="0" applyFont="1" applyBorder="1"/>
    <xf numFmtId="0" fontId="12" fillId="0" borderId="5" xfId="0" applyFont="1" applyBorder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center"/>
    </xf>
    <xf numFmtId="9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0" fillId="8" borderId="0" xfId="0" applyFill="1"/>
    <xf numFmtId="9" fontId="1" fillId="2" borderId="0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9" fontId="12" fillId="7" borderId="0" xfId="1" applyFont="1" applyFill="1" applyAlignment="1">
      <alignment horizontal="center"/>
    </xf>
    <xf numFmtId="9" fontId="12" fillId="7" borderId="0" xfId="0" applyNumberFormat="1" applyFont="1" applyFill="1" applyAlignment="1">
      <alignment horizontal="center"/>
    </xf>
    <xf numFmtId="1" fontId="13" fillId="5" borderId="0" xfId="0" applyNumberFormat="1" applyFont="1" applyFill="1"/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6" xfId="0" applyFont="1" applyBorder="1"/>
    <xf numFmtId="0" fontId="15" fillId="0" borderId="6" xfId="0" applyFont="1" applyBorder="1" applyAlignment="1">
      <alignment horizontal="center" wrapText="1"/>
    </xf>
    <xf numFmtId="1" fontId="0" fillId="0" borderId="6" xfId="0" applyNumberFormat="1" applyBorder="1" applyAlignment="1">
      <alignment horizontal="center"/>
    </xf>
    <xf numFmtId="1" fontId="1" fillId="0" borderId="6" xfId="0" applyNumberFormat="1" applyFont="1" applyBorder="1" applyAlignment="1">
      <alignment horizontal="center" wrapText="1"/>
    </xf>
    <xf numFmtId="1" fontId="15" fillId="0" borderId="6" xfId="0" applyNumberFormat="1" applyFont="1" applyBorder="1" applyAlignment="1">
      <alignment horizontal="center" wrapText="1"/>
    </xf>
    <xf numFmtId="9" fontId="1" fillId="2" borderId="6" xfId="0" applyNumberFormat="1" applyFont="1" applyFill="1" applyBorder="1" applyAlignment="1">
      <alignment horizontal="center" wrapText="1"/>
    </xf>
    <xf numFmtId="0" fontId="1" fillId="2" borderId="0" xfId="0" applyFont="1" applyFill="1"/>
    <xf numFmtId="0" fontId="7" fillId="3" borderId="0" xfId="0" applyFont="1" applyFill="1"/>
    <xf numFmtId="0" fontId="0" fillId="3" borderId="0" xfId="0" applyFill="1"/>
    <xf numFmtId="0" fontId="13" fillId="9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1" fontId="10" fillId="2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9" fontId="10" fillId="7" borderId="0" xfId="1" applyFont="1" applyFill="1" applyAlignment="1">
      <alignment horizontal="center"/>
    </xf>
    <xf numFmtId="0" fontId="13" fillId="0" borderId="0" xfId="0" applyFont="1"/>
    <xf numFmtId="0" fontId="3" fillId="2" borderId="0" xfId="0" applyFont="1" applyFill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15" fillId="2" borderId="16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1" fontId="0" fillId="0" borderId="18" xfId="0" applyNumberFormat="1" applyBorder="1" applyAlignment="1">
      <alignment horizontal="center"/>
    </xf>
    <xf numFmtId="1" fontId="1" fillId="0" borderId="18" xfId="0" applyNumberFormat="1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0" fillId="8" borderId="13" xfId="0" applyFill="1" applyBorder="1" applyAlignment="1">
      <alignment horizontal="center"/>
    </xf>
    <xf numFmtId="1" fontId="15" fillId="2" borderId="16" xfId="0" applyNumberFormat="1" applyFont="1" applyFill="1" applyBorder="1" applyAlignment="1">
      <alignment horizontal="center" wrapText="1"/>
    </xf>
    <xf numFmtId="1" fontId="15" fillId="0" borderId="18" xfId="0" applyNumberFormat="1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 wrapText="1"/>
    </xf>
    <xf numFmtId="164" fontId="3" fillId="2" borderId="0" xfId="0" applyNumberFormat="1" applyFont="1" applyFill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22E3-18CB-432B-AF19-88568E960A9B}">
  <dimension ref="A1:P22"/>
  <sheetViews>
    <sheetView tabSelected="1" zoomScaleNormal="100" workbookViewId="0">
      <selection activeCell="B11" sqref="B11:L22"/>
    </sheetView>
  </sheetViews>
  <sheetFormatPr defaultRowHeight="14.4" x14ac:dyDescent="0.3"/>
  <cols>
    <col min="1" max="1" width="2.44140625" customWidth="1"/>
    <col min="2" max="2" width="11.88671875" customWidth="1"/>
    <col min="3" max="3" width="10.33203125" customWidth="1"/>
    <col min="4" max="4" width="9.6640625" customWidth="1"/>
    <col min="5" max="5" width="12.33203125" customWidth="1"/>
    <col min="6" max="6" width="2" customWidth="1"/>
    <col min="7" max="7" width="30.109375" customWidth="1"/>
    <col min="8" max="8" width="2.21875" customWidth="1"/>
    <col min="9" max="9" width="25.109375" customWidth="1"/>
    <col min="10" max="10" width="2.33203125" customWidth="1"/>
    <col min="11" max="11" width="25.5546875" bestFit="1" customWidth="1"/>
    <col min="12" max="12" width="2.33203125" customWidth="1"/>
    <col min="13" max="13" width="20.44140625" customWidth="1"/>
    <col min="14" max="14" width="16.44140625" customWidth="1"/>
    <col min="15" max="15" width="15.6640625" customWidth="1"/>
    <col min="16" max="16" width="2.33203125" customWidth="1"/>
  </cols>
  <sheetData>
    <row r="1" spans="1:16" ht="36.6" x14ac:dyDescent="0.7">
      <c r="B1" s="117" t="s">
        <v>24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6" t="s">
        <v>25</v>
      </c>
      <c r="N1" s="6"/>
      <c r="O1" s="6"/>
    </row>
    <row r="2" spans="1:16" ht="13.2" customHeight="1" x14ac:dyDescent="1.1000000000000001">
      <c r="A2" s="64"/>
      <c r="B2" s="7"/>
      <c r="C2" s="8"/>
      <c r="D2" s="8"/>
      <c r="E2" s="8"/>
      <c r="F2" s="9"/>
      <c r="G2" s="10"/>
      <c r="H2" s="8"/>
      <c r="I2" s="8"/>
      <c r="J2" s="8"/>
      <c r="K2" s="8"/>
      <c r="L2" s="8"/>
      <c r="M2" s="63"/>
      <c r="N2" s="63"/>
      <c r="O2" s="63"/>
      <c r="P2" s="64"/>
    </row>
    <row r="3" spans="1:16" ht="21" x14ac:dyDescent="0.4">
      <c r="A3" s="64"/>
      <c r="B3" s="118" t="s">
        <v>26</v>
      </c>
      <c r="C3" s="118"/>
      <c r="D3" s="118"/>
      <c r="E3" s="118"/>
      <c r="F3" s="11"/>
      <c r="G3" s="70" t="s">
        <v>27</v>
      </c>
      <c r="H3" s="12"/>
      <c r="I3" s="34" t="s">
        <v>71</v>
      </c>
      <c r="J3" s="13"/>
      <c r="K3" s="34" t="s">
        <v>72</v>
      </c>
      <c r="L3" s="14"/>
      <c r="M3" s="43" t="s">
        <v>39</v>
      </c>
      <c r="N3" s="44" t="s">
        <v>40</v>
      </c>
      <c r="O3" s="44" t="s">
        <v>41</v>
      </c>
      <c r="P3" s="64"/>
    </row>
    <row r="4" spans="1:16" ht="18" x14ac:dyDescent="0.35">
      <c r="A4" s="64"/>
      <c r="B4" s="15"/>
      <c r="C4" s="15"/>
      <c r="D4" s="15"/>
      <c r="E4" s="15"/>
      <c r="F4" s="16"/>
      <c r="G4" s="25" t="s">
        <v>28</v>
      </c>
      <c r="H4" s="17"/>
      <c r="I4" s="36" t="s">
        <v>37</v>
      </c>
      <c r="J4" s="18"/>
      <c r="K4" s="36" t="s">
        <v>38</v>
      </c>
      <c r="L4" s="14"/>
      <c r="M4" s="45">
        <v>50</v>
      </c>
      <c r="N4" s="46">
        <v>25</v>
      </c>
      <c r="O4" s="46">
        <v>10</v>
      </c>
      <c r="P4" s="64"/>
    </row>
    <row r="5" spans="1:16" ht="97.2" customHeight="1" x14ac:dyDescent="0.35">
      <c r="A5" s="64"/>
      <c r="B5" s="19" t="s">
        <v>29</v>
      </c>
      <c r="C5" s="20" t="s">
        <v>30</v>
      </c>
      <c r="D5" s="21" t="s">
        <v>31</v>
      </c>
      <c r="E5" s="22" t="s">
        <v>32</v>
      </c>
      <c r="F5" s="11"/>
      <c r="G5" s="35" t="s">
        <v>33</v>
      </c>
      <c r="H5" s="12"/>
      <c r="I5" s="42" t="s">
        <v>52</v>
      </c>
      <c r="J5" s="13"/>
      <c r="K5" s="42" t="s">
        <v>53</v>
      </c>
      <c r="L5" s="23"/>
      <c r="M5" s="47" t="s">
        <v>34</v>
      </c>
      <c r="N5" s="35" t="s">
        <v>34</v>
      </c>
      <c r="O5" s="35" t="s">
        <v>34</v>
      </c>
      <c r="P5" s="64"/>
    </row>
    <row r="6" spans="1:16" ht="18" x14ac:dyDescent="0.35">
      <c r="A6" s="64"/>
      <c r="B6" s="15"/>
      <c r="C6" s="15"/>
      <c r="D6" s="15"/>
      <c r="E6" s="15"/>
      <c r="F6" s="16"/>
      <c r="G6" s="25" t="s">
        <v>55</v>
      </c>
      <c r="H6" s="17"/>
      <c r="I6" s="24"/>
      <c r="J6" s="18"/>
      <c r="K6" s="24"/>
      <c r="L6" s="14"/>
      <c r="M6" s="48"/>
      <c r="N6" s="25"/>
      <c r="O6" s="25"/>
      <c r="P6" s="64"/>
    </row>
    <row r="7" spans="1:16" ht="18" x14ac:dyDescent="0.35">
      <c r="A7" s="64"/>
      <c r="B7" s="15"/>
      <c r="C7" s="15"/>
      <c r="D7" s="15"/>
      <c r="E7" s="15"/>
      <c r="F7" s="16"/>
      <c r="G7" s="71">
        <v>0.25</v>
      </c>
      <c r="H7" s="17"/>
      <c r="I7" s="49">
        <v>0.35</v>
      </c>
      <c r="J7" s="18"/>
      <c r="K7" s="50">
        <v>0.5</v>
      </c>
      <c r="L7" s="14"/>
      <c r="M7" s="48"/>
      <c r="N7" s="25"/>
      <c r="O7" s="25"/>
      <c r="P7" s="64"/>
    </row>
    <row r="8" spans="1:16" ht="18" x14ac:dyDescent="0.35">
      <c r="A8" s="64"/>
      <c r="B8" s="26">
        <v>4</v>
      </c>
      <c r="C8" s="66">
        <f>B8*365</f>
        <v>1460</v>
      </c>
      <c r="D8" s="26">
        <v>100</v>
      </c>
      <c r="E8" s="66">
        <f>C8*D8</f>
        <v>146000</v>
      </c>
      <c r="F8" s="11"/>
      <c r="G8" s="67">
        <f>+SUM(E8*G7)</f>
        <v>36500</v>
      </c>
      <c r="H8" s="12"/>
      <c r="I8" s="67">
        <f>+SUM(E8*I7)-G8</f>
        <v>14600</v>
      </c>
      <c r="J8" s="27"/>
      <c r="K8" s="67">
        <f>+SUM(E8*K7)-G8</f>
        <v>36500</v>
      </c>
      <c r="L8" s="14"/>
      <c r="M8" s="68">
        <f>G8/D8*50%*M4</f>
        <v>9125</v>
      </c>
      <c r="N8" s="69">
        <f>G8/D8*50%*N4</f>
        <v>4562.5</v>
      </c>
      <c r="O8" s="69">
        <f>G8/D8*50%*O4</f>
        <v>1825</v>
      </c>
      <c r="P8" s="64"/>
    </row>
    <row r="9" spans="1:16" ht="18" x14ac:dyDescent="0.35">
      <c r="A9" s="64"/>
      <c r="B9" s="6"/>
      <c r="C9" s="6"/>
      <c r="D9" s="6"/>
      <c r="E9" s="6"/>
      <c r="F9" s="28"/>
      <c r="G9" s="29"/>
      <c r="H9" s="30"/>
      <c r="I9" s="24"/>
      <c r="J9" s="31"/>
      <c r="K9" s="24"/>
      <c r="L9" s="14"/>
      <c r="M9" s="32"/>
      <c r="N9" s="33"/>
      <c r="O9" s="33"/>
      <c r="P9" s="64"/>
    </row>
    <row r="10" spans="1:16" ht="18" x14ac:dyDescent="0.35">
      <c r="A10" s="64"/>
      <c r="B10" s="8"/>
      <c r="C10" s="8"/>
      <c r="D10" s="8"/>
      <c r="E10" s="8"/>
      <c r="F10" s="8"/>
      <c r="G10" s="10"/>
      <c r="H10" s="8"/>
      <c r="I10" s="8"/>
      <c r="J10" s="8"/>
      <c r="K10" s="8"/>
      <c r="L10" s="8"/>
      <c r="M10" s="8"/>
      <c r="N10" s="8"/>
      <c r="O10" s="8"/>
      <c r="P10" s="64"/>
    </row>
    <row r="11" spans="1:16" ht="18" x14ac:dyDescent="0.35"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O11" s="6"/>
    </row>
    <row r="12" spans="1:16" ht="18" x14ac:dyDescent="0.35"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6" t="s">
        <v>35</v>
      </c>
      <c r="N12" s="6" t="s">
        <v>36</v>
      </c>
      <c r="O12" s="6"/>
    </row>
    <row r="13" spans="1:16" ht="18" x14ac:dyDescent="0.35"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65">
        <f>G8</f>
        <v>36500</v>
      </c>
      <c r="N13" s="51">
        <f>K8+G8+M8+N8+O8</f>
        <v>88512.5</v>
      </c>
      <c r="O13" s="6"/>
    </row>
    <row r="14" spans="1:16" ht="18" x14ac:dyDescent="0.35"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6"/>
      <c r="N14" s="6"/>
      <c r="O14" s="6"/>
    </row>
    <row r="15" spans="1:16" ht="18" x14ac:dyDescent="0.35"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6"/>
      <c r="N15" s="6"/>
      <c r="O15" s="6"/>
    </row>
    <row r="16" spans="1:16" ht="18" x14ac:dyDescent="0.35"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t="s">
        <v>69</v>
      </c>
      <c r="N16" s="6"/>
      <c r="O16" s="6"/>
    </row>
    <row r="17" spans="2:15" ht="18" x14ac:dyDescent="0.35"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6"/>
      <c r="N17" s="6"/>
      <c r="O17" s="6"/>
    </row>
    <row r="18" spans="2:15" ht="18" x14ac:dyDescent="0.35"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6"/>
      <c r="N18" s="6"/>
      <c r="O18" s="6"/>
    </row>
    <row r="19" spans="2:15" ht="18" x14ac:dyDescent="0.35"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6"/>
      <c r="N19" s="6"/>
      <c r="O19" s="6"/>
    </row>
    <row r="20" spans="2:15" ht="18" x14ac:dyDescent="0.35"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6"/>
      <c r="N20" s="6"/>
      <c r="O20" s="6"/>
    </row>
    <row r="21" spans="2:15" ht="18" x14ac:dyDescent="0.35"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6"/>
      <c r="N21" s="6"/>
      <c r="O21" s="6"/>
    </row>
    <row r="22" spans="2:15" ht="18" x14ac:dyDescent="0.35"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6"/>
      <c r="N22" s="6"/>
      <c r="O22" s="6"/>
    </row>
  </sheetData>
  <mergeCells count="3">
    <mergeCell ref="B11:L22"/>
    <mergeCell ref="B1:L1"/>
    <mergeCell ref="B3:E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opLeftCell="A2" zoomScale="110" zoomScaleNormal="110" workbookViewId="0">
      <selection activeCell="D5" sqref="D5"/>
    </sheetView>
  </sheetViews>
  <sheetFormatPr defaultRowHeight="14.4" x14ac:dyDescent="0.3"/>
  <cols>
    <col min="2" max="2" width="31.109375" customWidth="1"/>
    <col min="3" max="3" width="1.33203125" customWidth="1"/>
    <col min="8" max="8" width="14" customWidth="1"/>
  </cols>
  <sheetData>
    <row r="1" spans="1:7" s="1" customFormat="1" x14ac:dyDescent="0.3">
      <c r="A1" s="1" t="s">
        <v>57</v>
      </c>
    </row>
    <row r="2" spans="1:7" x14ac:dyDescent="0.3">
      <c r="A2" t="s">
        <v>68</v>
      </c>
    </row>
    <row r="3" spans="1:7" x14ac:dyDescent="0.3">
      <c r="B3" s="1"/>
      <c r="C3" s="1"/>
      <c r="D3" s="2"/>
      <c r="E3" s="2"/>
      <c r="F3" s="2"/>
      <c r="G3" s="2"/>
    </row>
    <row r="4" spans="1:7" x14ac:dyDescent="0.3">
      <c r="B4" s="1" t="s">
        <v>42</v>
      </c>
      <c r="D4" s="3" t="s">
        <v>0</v>
      </c>
      <c r="E4" s="119" t="s">
        <v>1</v>
      </c>
      <c r="F4" s="119"/>
      <c r="G4" s="3" t="s">
        <v>2</v>
      </c>
    </row>
    <row r="5" spans="1:7" x14ac:dyDescent="0.3">
      <c r="B5" t="s">
        <v>3</v>
      </c>
      <c r="D5" s="4">
        <f>'Income Calculator'!D8</f>
        <v>100</v>
      </c>
      <c r="E5" s="3" t="s">
        <v>4</v>
      </c>
      <c r="F5" s="3" t="s">
        <v>5</v>
      </c>
      <c r="G5" s="3"/>
    </row>
    <row r="6" spans="1:7" x14ac:dyDescent="0.3">
      <c r="B6" t="s">
        <v>6</v>
      </c>
      <c r="D6" s="3"/>
      <c r="E6" s="4">
        <f>D5*F6</f>
        <v>10</v>
      </c>
      <c r="F6" s="37">
        <v>0.1</v>
      </c>
      <c r="G6" s="3"/>
    </row>
    <row r="7" spans="1:7" x14ac:dyDescent="0.3">
      <c r="B7" t="s">
        <v>7</v>
      </c>
      <c r="D7" s="3"/>
      <c r="E7" s="4">
        <f>D5*F7</f>
        <v>10</v>
      </c>
      <c r="F7" s="37">
        <v>0.1</v>
      </c>
      <c r="G7" s="3"/>
    </row>
    <row r="8" spans="1:7" x14ac:dyDescent="0.3">
      <c r="B8" t="s">
        <v>21</v>
      </c>
      <c r="D8" s="3"/>
      <c r="E8" s="4">
        <f>D5*F8</f>
        <v>7.0000000000000009</v>
      </c>
      <c r="F8" s="37">
        <v>7.0000000000000007E-2</v>
      </c>
      <c r="G8" s="3"/>
    </row>
    <row r="9" spans="1:7" x14ac:dyDescent="0.3">
      <c r="B9" t="s">
        <v>8</v>
      </c>
      <c r="D9" s="3"/>
      <c r="E9" s="4">
        <f>D5*F9</f>
        <v>1</v>
      </c>
      <c r="F9" s="37">
        <v>0.01</v>
      </c>
      <c r="G9" s="3"/>
    </row>
    <row r="10" spans="1:7" x14ac:dyDescent="0.3">
      <c r="B10" t="s">
        <v>22</v>
      </c>
      <c r="D10" s="3"/>
      <c r="E10" s="4">
        <v>10</v>
      </c>
      <c r="F10" s="37">
        <v>0.1</v>
      </c>
      <c r="G10" s="3"/>
    </row>
    <row r="11" spans="1:7" x14ac:dyDescent="0.3">
      <c r="B11" t="s">
        <v>65</v>
      </c>
      <c r="D11" s="3"/>
      <c r="E11" s="4">
        <f>D5*F11</f>
        <v>3</v>
      </c>
      <c r="F11" s="37">
        <v>0.03</v>
      </c>
      <c r="G11" s="3"/>
    </row>
    <row r="12" spans="1:7" x14ac:dyDescent="0.3">
      <c r="B12" t="s">
        <v>23</v>
      </c>
      <c r="D12" s="3"/>
      <c r="E12" s="4">
        <f>D5*F12</f>
        <v>2</v>
      </c>
      <c r="F12" s="37">
        <v>0.02</v>
      </c>
      <c r="G12" s="3"/>
    </row>
    <row r="13" spans="1:7" x14ac:dyDescent="0.3">
      <c r="D13" s="3"/>
      <c r="E13" s="4"/>
      <c r="F13" s="38"/>
      <c r="G13" s="3"/>
    </row>
    <row r="14" spans="1:7" x14ac:dyDescent="0.3">
      <c r="D14" s="3"/>
      <c r="E14" s="4"/>
      <c r="F14" s="38"/>
      <c r="G14" s="3"/>
    </row>
    <row r="15" spans="1:7" x14ac:dyDescent="0.3">
      <c r="B15" t="s">
        <v>9</v>
      </c>
      <c r="D15" s="3"/>
      <c r="E15" s="4">
        <f>D5*F15</f>
        <v>13</v>
      </c>
      <c r="F15" s="37">
        <v>0.13</v>
      </c>
      <c r="G15" s="3"/>
    </row>
    <row r="16" spans="1:7" x14ac:dyDescent="0.3">
      <c r="D16" s="3"/>
      <c r="E16" s="4"/>
      <c r="F16" s="4"/>
      <c r="G16" s="4"/>
    </row>
    <row r="17" spans="1:8" x14ac:dyDescent="0.3">
      <c r="B17" s="1" t="s">
        <v>67</v>
      </c>
      <c r="C17" s="1"/>
      <c r="D17" s="5">
        <f>D5</f>
        <v>100</v>
      </c>
      <c r="E17" s="5">
        <f>SUM(E6:E15)</f>
        <v>56</v>
      </c>
      <c r="F17" s="41">
        <f>SUM(F6:F15)</f>
        <v>0.56000000000000005</v>
      </c>
      <c r="G17" s="5">
        <f>D17-E17</f>
        <v>44</v>
      </c>
      <c r="H17" t="s">
        <v>13</v>
      </c>
    </row>
    <row r="18" spans="1:8" x14ac:dyDescent="0.3">
      <c r="D18" s="3"/>
      <c r="E18" s="3"/>
      <c r="F18" s="3"/>
      <c r="G18" s="3"/>
    </row>
    <row r="20" spans="1:8" x14ac:dyDescent="0.3">
      <c r="A20" s="1"/>
      <c r="B20" s="1" t="s">
        <v>64</v>
      </c>
      <c r="E20" s="40"/>
    </row>
    <row r="21" spans="1:8" x14ac:dyDescent="0.3">
      <c r="B21" t="s">
        <v>43</v>
      </c>
      <c r="E21" s="39">
        <v>6000</v>
      </c>
    </row>
    <row r="22" spans="1:8" x14ac:dyDescent="0.3">
      <c r="B22" t="s">
        <v>44</v>
      </c>
      <c r="E22" s="39">
        <v>1000</v>
      </c>
    </row>
    <row r="23" spans="1:8" x14ac:dyDescent="0.3">
      <c r="B23" t="s">
        <v>45</v>
      </c>
      <c r="E23" s="39">
        <v>500</v>
      </c>
    </row>
    <row r="24" spans="1:8" x14ac:dyDescent="0.3">
      <c r="B24" t="s">
        <v>46</v>
      </c>
      <c r="E24" s="39">
        <v>10000</v>
      </c>
      <c r="H24" s="1"/>
    </row>
    <row r="25" spans="1:8" x14ac:dyDescent="0.3">
      <c r="B25" t="s">
        <v>60</v>
      </c>
      <c r="E25" s="39">
        <v>1000</v>
      </c>
      <c r="H25" s="1"/>
    </row>
    <row r="26" spans="1:8" x14ac:dyDescent="0.3">
      <c r="B26" t="s">
        <v>47</v>
      </c>
      <c r="E26" s="39">
        <v>2500</v>
      </c>
      <c r="H26" s="1"/>
    </row>
    <row r="27" spans="1:8" x14ac:dyDescent="0.3">
      <c r="B27" t="s">
        <v>48</v>
      </c>
      <c r="E27" s="39">
        <v>1000</v>
      </c>
      <c r="H27" s="1"/>
    </row>
    <row r="28" spans="1:8" x14ac:dyDescent="0.3">
      <c r="B28" t="s">
        <v>23</v>
      </c>
      <c r="E28" s="39">
        <v>1000</v>
      </c>
      <c r="H28" s="1"/>
    </row>
    <row r="29" spans="1:8" x14ac:dyDescent="0.3">
      <c r="E29" s="39"/>
      <c r="H29" s="1"/>
    </row>
    <row r="30" spans="1:8" x14ac:dyDescent="0.3">
      <c r="E30" s="40"/>
      <c r="H30" s="1"/>
    </row>
    <row r="31" spans="1:8" x14ac:dyDescent="0.3">
      <c r="B31" s="1" t="s">
        <v>49</v>
      </c>
      <c r="E31" s="62">
        <f>SUM(E21:E30)</f>
        <v>23000</v>
      </c>
      <c r="H31" s="1"/>
    </row>
    <row r="32" spans="1:8" x14ac:dyDescent="0.3">
      <c r="H32" s="1"/>
    </row>
    <row r="33" spans="8:8" x14ac:dyDescent="0.3">
      <c r="H33" s="1"/>
    </row>
    <row r="34" spans="8:8" x14ac:dyDescent="0.3">
      <c r="H34" s="1"/>
    </row>
    <row r="35" spans="8:8" x14ac:dyDescent="0.3">
      <c r="H35" s="1"/>
    </row>
  </sheetData>
  <mergeCells count="1">
    <mergeCell ref="E4:F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6"/>
  <sheetViews>
    <sheetView zoomScale="110" zoomScaleNormal="110" workbookViewId="0">
      <selection activeCell="N23" sqref="N23"/>
    </sheetView>
  </sheetViews>
  <sheetFormatPr defaultRowHeight="14.4" x14ac:dyDescent="0.3"/>
  <cols>
    <col min="4" max="5" width="8.88671875" style="53"/>
    <col min="6" max="6" width="10.33203125" style="53" customWidth="1"/>
    <col min="7" max="7" width="18.88671875" style="55" customWidth="1"/>
    <col min="8" max="10" width="13.44140625" style="53" customWidth="1"/>
    <col min="11" max="11" width="1.77734375" style="3" customWidth="1"/>
    <col min="12" max="12" width="24" style="53" customWidth="1"/>
    <col min="13" max="13" width="15.33203125" style="55" customWidth="1"/>
    <col min="14" max="14" width="16" style="55" customWidth="1"/>
    <col min="15" max="15" width="10.21875" customWidth="1"/>
    <col min="19" max="19" width="8.88671875" customWidth="1"/>
  </cols>
  <sheetData>
    <row r="1" spans="1:14" ht="15" thickBot="1" x14ac:dyDescent="0.35">
      <c r="A1" s="1" t="s">
        <v>62</v>
      </c>
      <c r="B1" s="1"/>
      <c r="C1" s="1"/>
      <c r="D1" s="3"/>
      <c r="E1" s="3"/>
      <c r="F1" s="3"/>
      <c r="G1" s="114"/>
      <c r="H1" s="3"/>
      <c r="I1" s="3"/>
      <c r="J1" s="3"/>
      <c r="L1" s="3"/>
      <c r="M1" s="74"/>
      <c r="N1" s="74"/>
    </row>
    <row r="2" spans="1:14" s="1" customFormat="1" x14ac:dyDescent="0.3">
      <c r="A2" s="1" t="s">
        <v>63</v>
      </c>
      <c r="D2" s="104"/>
      <c r="E2" s="105"/>
      <c r="F2" s="105"/>
      <c r="G2" s="106" t="s">
        <v>50</v>
      </c>
      <c r="H2" s="105"/>
      <c r="I2" s="105"/>
      <c r="J2" s="105"/>
      <c r="K2" s="107"/>
      <c r="L2" s="105"/>
      <c r="M2" s="106"/>
      <c r="N2" s="108"/>
    </row>
    <row r="3" spans="1:14" s="1" customFormat="1" x14ac:dyDescent="0.3">
      <c r="D3" s="100"/>
      <c r="E3" s="52"/>
      <c r="F3" s="52"/>
      <c r="G3" s="61">
        <f>'Income Calculator'!G7</f>
        <v>0.25</v>
      </c>
      <c r="H3" s="52"/>
      <c r="I3" s="56"/>
      <c r="J3" s="54"/>
      <c r="L3" s="56"/>
      <c r="M3" s="52"/>
      <c r="N3" s="109" t="s">
        <v>66</v>
      </c>
    </row>
    <row r="4" spans="1:14" s="1" customFormat="1" ht="15.6" customHeight="1" x14ac:dyDescent="0.3">
      <c r="D4" s="100" t="s">
        <v>10</v>
      </c>
      <c r="E4" s="52" t="s">
        <v>12</v>
      </c>
      <c r="F4" s="52" t="s">
        <v>16</v>
      </c>
      <c r="G4" s="2" t="s">
        <v>17</v>
      </c>
      <c r="H4" s="56"/>
      <c r="I4" s="54" t="s">
        <v>15</v>
      </c>
      <c r="J4" s="54" t="s">
        <v>18</v>
      </c>
      <c r="K4" s="75"/>
      <c r="L4" s="54" t="s">
        <v>54</v>
      </c>
      <c r="M4" s="52" t="s">
        <v>58</v>
      </c>
      <c r="N4" s="109" t="s">
        <v>61</v>
      </c>
    </row>
    <row r="5" spans="1:14" s="1" customFormat="1" x14ac:dyDescent="0.3">
      <c r="D5" s="100" t="s">
        <v>11</v>
      </c>
      <c r="E5" s="52" t="s">
        <v>11</v>
      </c>
      <c r="F5" s="52" t="s">
        <v>14</v>
      </c>
      <c r="G5" s="54" t="s">
        <v>51</v>
      </c>
      <c r="H5" s="52" t="s">
        <v>42</v>
      </c>
      <c r="I5" s="54" t="s">
        <v>20</v>
      </c>
      <c r="J5" s="54" t="s">
        <v>19</v>
      </c>
      <c r="K5" s="75"/>
      <c r="L5" s="54" t="s">
        <v>56</v>
      </c>
      <c r="M5" s="52" t="s">
        <v>2</v>
      </c>
      <c r="N5" s="109" t="s">
        <v>59</v>
      </c>
    </row>
    <row r="6" spans="1:14" x14ac:dyDescent="0.3">
      <c r="D6" s="98"/>
      <c r="J6" s="55"/>
      <c r="N6" s="99"/>
    </row>
    <row r="7" spans="1:14" ht="15" thickBot="1" x14ac:dyDescent="0.35">
      <c r="D7" s="101">
        <f>'Room Calculations'!E17</f>
        <v>56</v>
      </c>
      <c r="E7" s="85">
        <f>'Room Calculations'!G17</f>
        <v>44</v>
      </c>
      <c r="F7" s="85">
        <f>'Income Calculator'!B8</f>
        <v>4</v>
      </c>
      <c r="G7" s="86">
        <f>'Income Calculator'!G8</f>
        <v>36500</v>
      </c>
      <c r="H7" s="85">
        <f>G7*'Room Calculations'!F17</f>
        <v>20440.000000000004</v>
      </c>
      <c r="I7" s="85">
        <f>'Room Calculations'!E31</f>
        <v>23000</v>
      </c>
      <c r="J7" s="103">
        <f>G7-H7-I7</f>
        <v>-6940.0000000000036</v>
      </c>
      <c r="K7" s="110"/>
      <c r="L7" s="89">
        <f>'Income Calculator'!M8+'Income Calculator'!N8+'Income Calculator'!O8</f>
        <v>15512.5</v>
      </c>
      <c r="M7" s="111">
        <f>J7+L7</f>
        <v>8572.4999999999964</v>
      </c>
      <c r="N7" s="102">
        <f>'Income Calculator'!C8*'Income Calculator'!G7</f>
        <v>365</v>
      </c>
    </row>
    <row r="8" spans="1:14" ht="15" thickBot="1" x14ac:dyDescent="0.35">
      <c r="J8" s="54"/>
      <c r="K8" s="53"/>
      <c r="L8" s="58"/>
      <c r="M8" s="60"/>
    </row>
    <row r="9" spans="1:14" x14ac:dyDescent="0.3">
      <c r="D9" s="76"/>
      <c r="E9" s="92"/>
      <c r="F9" s="92"/>
      <c r="G9" s="93"/>
      <c r="H9" s="92"/>
      <c r="I9" s="92"/>
      <c r="J9" s="106"/>
      <c r="K9" s="92"/>
      <c r="L9" s="95"/>
      <c r="M9" s="112"/>
      <c r="N9" s="78"/>
    </row>
    <row r="10" spans="1:14" x14ac:dyDescent="0.3">
      <c r="D10" s="79"/>
      <c r="G10" s="54" t="s">
        <v>50</v>
      </c>
      <c r="K10" s="53"/>
      <c r="N10" s="80"/>
    </row>
    <row r="11" spans="1:14" x14ac:dyDescent="0.3">
      <c r="D11" s="79"/>
      <c r="G11" s="61">
        <f>'Income Calculator'!I7</f>
        <v>0.35</v>
      </c>
      <c r="K11" s="53"/>
      <c r="N11" s="80"/>
    </row>
    <row r="12" spans="1:14" x14ac:dyDescent="0.3">
      <c r="D12" s="81" t="s">
        <v>10</v>
      </c>
      <c r="E12" s="52" t="s">
        <v>12</v>
      </c>
      <c r="F12" s="52" t="s">
        <v>16</v>
      </c>
      <c r="G12" s="54" t="s">
        <v>17</v>
      </c>
      <c r="I12" s="54" t="s">
        <v>15</v>
      </c>
      <c r="J12" s="109" t="s">
        <v>18</v>
      </c>
      <c r="K12" s="113"/>
      <c r="N12" s="80"/>
    </row>
    <row r="13" spans="1:14" x14ac:dyDescent="0.3">
      <c r="D13" s="81" t="s">
        <v>11</v>
      </c>
      <c r="E13" s="52" t="s">
        <v>11</v>
      </c>
      <c r="F13" s="52" t="s">
        <v>14</v>
      </c>
      <c r="G13" s="54" t="s">
        <v>51</v>
      </c>
      <c r="H13" s="52" t="s">
        <v>42</v>
      </c>
      <c r="I13" s="54" t="s">
        <v>20</v>
      </c>
      <c r="J13" s="109" t="s">
        <v>19</v>
      </c>
      <c r="K13" s="113"/>
      <c r="N13" s="80"/>
    </row>
    <row r="14" spans="1:14" x14ac:dyDescent="0.3">
      <c r="D14" s="79"/>
      <c r="J14" s="55"/>
      <c r="K14" s="53"/>
      <c r="N14" s="80"/>
    </row>
    <row r="15" spans="1:14" ht="15" thickBot="1" x14ac:dyDescent="0.35">
      <c r="D15" s="82">
        <f>'Room Calculations'!E17</f>
        <v>56</v>
      </c>
      <c r="E15" s="85">
        <f>'Room Calculations'!G17</f>
        <v>44</v>
      </c>
      <c r="F15" s="85">
        <f>F7</f>
        <v>4</v>
      </c>
      <c r="G15" s="86">
        <f>'Income Calculator'!G8+'Income Calculator'!I8</f>
        <v>51100</v>
      </c>
      <c r="H15" s="85">
        <f>G15*'Room Calculations'!F17</f>
        <v>28616.000000000004</v>
      </c>
      <c r="I15" s="85">
        <f>I7</f>
        <v>23000</v>
      </c>
      <c r="J15" s="87">
        <f>G15-H15-I15</f>
        <v>-516.00000000000364</v>
      </c>
      <c r="K15" s="88"/>
      <c r="L15" s="89">
        <f>L7</f>
        <v>15512.5</v>
      </c>
      <c r="M15" s="90">
        <f>J15+L15</f>
        <v>14996.499999999996</v>
      </c>
      <c r="N15" s="84">
        <f>'Income Calculator'!C8*'Income Calculator'!I7</f>
        <v>510.99999999999994</v>
      </c>
    </row>
    <row r="16" spans="1:14" ht="15" thickBot="1" x14ac:dyDescent="0.35">
      <c r="J16" s="57"/>
      <c r="L16" s="58"/>
      <c r="M16" s="59"/>
    </row>
    <row r="17" spans="4:14" x14ac:dyDescent="0.3">
      <c r="D17" s="91"/>
      <c r="E17" s="92"/>
      <c r="F17" s="92"/>
      <c r="G17" s="93"/>
      <c r="H17" s="92"/>
      <c r="I17" s="92"/>
      <c r="J17" s="94"/>
      <c r="K17" s="77"/>
      <c r="L17" s="95"/>
      <c r="M17" s="96"/>
      <c r="N17" s="97"/>
    </row>
    <row r="18" spans="4:14" x14ac:dyDescent="0.3">
      <c r="D18" s="98"/>
      <c r="G18" s="54" t="s">
        <v>50</v>
      </c>
      <c r="N18" s="99"/>
    </row>
    <row r="19" spans="4:14" x14ac:dyDescent="0.3">
      <c r="D19" s="98"/>
      <c r="G19" s="61">
        <f>'Income Calculator'!K7</f>
        <v>0.5</v>
      </c>
      <c r="N19" s="99"/>
    </row>
    <row r="20" spans="4:14" x14ac:dyDescent="0.3">
      <c r="D20" s="100" t="s">
        <v>10</v>
      </c>
      <c r="E20" s="52" t="s">
        <v>12</v>
      </c>
      <c r="F20" s="52" t="s">
        <v>16</v>
      </c>
      <c r="G20" s="54" t="s">
        <v>17</v>
      </c>
      <c r="I20" s="54" t="s">
        <v>15</v>
      </c>
      <c r="J20" s="54" t="s">
        <v>18</v>
      </c>
      <c r="N20" s="99"/>
    </row>
    <row r="21" spans="4:14" x14ac:dyDescent="0.3">
      <c r="D21" s="100" t="s">
        <v>11</v>
      </c>
      <c r="E21" s="52" t="s">
        <v>11</v>
      </c>
      <c r="F21" s="52" t="s">
        <v>14</v>
      </c>
      <c r="G21" s="54" t="s">
        <v>51</v>
      </c>
      <c r="H21" s="52" t="s">
        <v>42</v>
      </c>
      <c r="I21" s="54" t="s">
        <v>20</v>
      </c>
      <c r="J21" s="54" t="s">
        <v>19</v>
      </c>
      <c r="N21" s="99"/>
    </row>
    <row r="22" spans="4:14" ht="15.6" customHeight="1" x14ac:dyDescent="0.3">
      <c r="D22" s="98"/>
      <c r="J22" s="55"/>
      <c r="N22" s="99"/>
    </row>
    <row r="23" spans="4:14" ht="15.6" customHeight="1" thickBot="1" x14ac:dyDescent="0.35">
      <c r="D23" s="101">
        <f>'Room Calculations'!E17</f>
        <v>56</v>
      </c>
      <c r="E23" s="85">
        <f>'Room Calculations'!G17</f>
        <v>44</v>
      </c>
      <c r="F23" s="85">
        <f>F7</f>
        <v>4</v>
      </c>
      <c r="G23" s="86">
        <f>'Income Calculator'!G8+'Income Calculator'!K8</f>
        <v>73000</v>
      </c>
      <c r="H23" s="85">
        <f>G23*'Room Calculations'!F17</f>
        <v>40880.000000000007</v>
      </c>
      <c r="I23" s="85">
        <f>I7</f>
        <v>23000</v>
      </c>
      <c r="J23" s="87">
        <f>G23-H23-I23</f>
        <v>9119.9999999999927</v>
      </c>
      <c r="K23" s="83"/>
      <c r="L23" s="89">
        <f>L7</f>
        <v>15512.5</v>
      </c>
      <c r="M23" s="90">
        <f>J23+L23</f>
        <v>24632.499999999993</v>
      </c>
      <c r="N23" s="102">
        <f>'Income Calculator'!C8*'Income Calculator'!K7</f>
        <v>730</v>
      </c>
    </row>
    <row r="24" spans="4:14" ht="27" customHeight="1" x14ac:dyDescent="0.3">
      <c r="D24" s="3"/>
      <c r="E24" s="3"/>
      <c r="F24" s="3"/>
      <c r="G24" s="74"/>
      <c r="H24" s="3"/>
      <c r="I24" s="3"/>
      <c r="J24" s="3"/>
      <c r="L24" s="3"/>
      <c r="M24" s="74"/>
      <c r="N24" s="74"/>
    </row>
    <row r="25" spans="4:14" ht="14.4" customHeight="1" x14ac:dyDescent="0.3">
      <c r="D25" s="3"/>
      <c r="E25" s="3"/>
      <c r="F25" s="3"/>
      <c r="G25" s="74"/>
      <c r="H25" s="3"/>
      <c r="I25" s="3"/>
      <c r="J25" s="3"/>
      <c r="L25" s="3"/>
      <c r="M25" s="74"/>
      <c r="N25" s="74"/>
    </row>
    <row r="26" spans="4:14" ht="26.4" customHeight="1" x14ac:dyDescent="0.3">
      <c r="D26" s="3"/>
      <c r="E26" s="3"/>
      <c r="F26" s="3"/>
      <c r="G26" s="74"/>
      <c r="H26" s="3"/>
      <c r="I26" s="3"/>
      <c r="J26" s="3"/>
      <c r="L26" s="3"/>
      <c r="M26" s="74"/>
      <c r="N26" s="74"/>
    </row>
    <row r="27" spans="4:14" ht="43.2" customHeight="1" x14ac:dyDescent="0.3">
      <c r="D27" s="3"/>
      <c r="E27" s="3"/>
      <c r="F27" s="3"/>
      <c r="G27" s="74"/>
      <c r="H27" s="3"/>
      <c r="I27" s="3"/>
      <c r="J27" s="3"/>
      <c r="L27" s="3"/>
      <c r="M27" s="74"/>
      <c r="N27" s="74"/>
    </row>
    <row r="28" spans="4:14" ht="36.6" customHeight="1" x14ac:dyDescent="0.3">
      <c r="D28" s="3"/>
      <c r="E28" s="3"/>
      <c r="F28" s="3"/>
      <c r="G28" s="74"/>
      <c r="H28" s="3"/>
      <c r="I28" s="3"/>
      <c r="J28" s="3"/>
      <c r="L28" s="3"/>
      <c r="M28" s="74"/>
      <c r="N28" s="74"/>
    </row>
    <row r="29" spans="4:14" x14ac:dyDescent="0.3">
      <c r="D29" s="3"/>
      <c r="E29" s="3"/>
      <c r="F29" s="3"/>
      <c r="G29" s="74"/>
      <c r="H29" s="3"/>
      <c r="I29" s="3"/>
      <c r="J29" s="3"/>
      <c r="L29" s="3"/>
      <c r="M29" s="74"/>
      <c r="N29" s="74"/>
    </row>
    <row r="30" spans="4:14" x14ac:dyDescent="0.3">
      <c r="D30" s="3"/>
      <c r="E30" s="3"/>
      <c r="F30" s="3"/>
      <c r="G30" s="74"/>
      <c r="H30" s="3"/>
      <c r="I30" s="3"/>
      <c r="J30" s="3"/>
      <c r="L30" s="3"/>
      <c r="M30" s="74"/>
      <c r="N30" s="74"/>
    </row>
    <row r="31" spans="4:14" x14ac:dyDescent="0.3">
      <c r="D31" s="3"/>
      <c r="E31" s="3"/>
      <c r="F31" s="3"/>
      <c r="G31" s="74"/>
      <c r="H31" s="3"/>
      <c r="I31" s="3"/>
      <c r="J31" s="3"/>
      <c r="L31" s="3"/>
      <c r="M31" s="74"/>
      <c r="N31" s="74"/>
    </row>
    <row r="32" spans="4:14" x14ac:dyDescent="0.3">
      <c r="D32" s="3"/>
      <c r="E32" s="3"/>
      <c r="F32" s="3"/>
      <c r="G32" s="74"/>
      <c r="H32" s="3"/>
      <c r="I32" s="3"/>
      <c r="J32" s="3"/>
      <c r="L32" s="3"/>
      <c r="M32" s="74"/>
      <c r="N32" s="74"/>
    </row>
    <row r="33" spans="4:14" x14ac:dyDescent="0.3">
      <c r="D33" s="3"/>
      <c r="E33" s="3"/>
      <c r="F33" s="3"/>
      <c r="G33" s="74"/>
      <c r="H33" s="3"/>
      <c r="I33" s="3"/>
      <c r="J33" s="3"/>
      <c r="L33" s="3"/>
      <c r="M33" s="74"/>
      <c r="N33" s="74"/>
    </row>
    <row r="34" spans="4:14" x14ac:dyDescent="0.3">
      <c r="D34" s="3"/>
      <c r="E34" s="3"/>
      <c r="F34" s="3"/>
      <c r="G34" s="74"/>
      <c r="H34" s="3"/>
      <c r="I34" s="3"/>
      <c r="J34" s="3"/>
      <c r="L34" s="3"/>
      <c r="M34" s="74"/>
      <c r="N34" s="74"/>
    </row>
    <row r="35" spans="4:14" x14ac:dyDescent="0.3">
      <c r="D35" s="3"/>
      <c r="E35" s="3"/>
      <c r="F35" s="3"/>
      <c r="G35" s="74"/>
      <c r="H35" s="3"/>
      <c r="I35" s="3"/>
      <c r="J35" s="3"/>
      <c r="L35" s="3"/>
      <c r="M35" s="74"/>
      <c r="N35" s="74"/>
    </row>
    <row r="36" spans="4:14" x14ac:dyDescent="0.3">
      <c r="D36" s="3"/>
      <c r="E36" s="3"/>
      <c r="F36" s="3"/>
      <c r="G36" s="74"/>
      <c r="H36" s="3"/>
      <c r="I36" s="3"/>
      <c r="J36" s="3"/>
      <c r="L36" s="3"/>
      <c r="M36" s="74"/>
      <c r="N36" s="74"/>
    </row>
  </sheetData>
  <conditionalFormatting sqref="J7:J9">
    <cfRule type="cellIs" dxfId="3" priority="3" operator="lessThan">
      <formula>0</formula>
    </cfRule>
  </conditionalFormatting>
  <conditionalFormatting sqref="J15:J17">
    <cfRule type="cellIs" dxfId="2" priority="2" operator="lessThan">
      <formula>0</formula>
    </cfRule>
  </conditionalFormatting>
  <conditionalFormatting sqref="J23">
    <cfRule type="cellIs" dxfId="1" priority="1" operator="lessThan">
      <formula>0</formula>
    </cfRule>
  </conditionalFormatting>
  <conditionalFormatting sqref="M11">
    <cfRule type="cellIs" dxfId="0" priority="4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EC85-AB46-435E-A24B-2F9C6F733045}">
  <dimension ref="A2:G10"/>
  <sheetViews>
    <sheetView workbookViewId="0">
      <selection activeCell="F13" sqref="F13"/>
    </sheetView>
  </sheetViews>
  <sheetFormatPr defaultRowHeight="14.4" x14ac:dyDescent="0.3"/>
  <cols>
    <col min="1" max="1" width="35.44140625" customWidth="1"/>
  </cols>
  <sheetData>
    <row r="2" spans="1:7" s="72" customFormat="1" ht="18" x14ac:dyDescent="0.35">
      <c r="A2" s="72" t="s">
        <v>74</v>
      </c>
    </row>
    <row r="3" spans="1:7" s="72" customFormat="1" ht="18" x14ac:dyDescent="0.35">
      <c r="A3" s="72" t="s">
        <v>75</v>
      </c>
    </row>
    <row r="4" spans="1:7" s="1" customFormat="1" x14ac:dyDescent="0.3"/>
    <row r="5" spans="1:7" ht="18" x14ac:dyDescent="0.35">
      <c r="A5" s="6" t="s">
        <v>73</v>
      </c>
      <c r="B5" s="6"/>
      <c r="C5" s="6"/>
      <c r="D5" s="73">
        <v>26</v>
      </c>
      <c r="E5" s="73">
        <v>37</v>
      </c>
      <c r="F5" s="73">
        <v>49</v>
      </c>
      <c r="G5" s="73">
        <v>52</v>
      </c>
    </row>
    <row r="6" spans="1:7" ht="18" x14ac:dyDescent="0.35">
      <c r="A6" s="6"/>
      <c r="B6" s="6"/>
      <c r="C6" s="6"/>
      <c r="D6" s="6"/>
      <c r="E6" s="6"/>
      <c r="F6" s="6"/>
      <c r="G6" s="6"/>
    </row>
    <row r="7" spans="1:7" ht="18" x14ac:dyDescent="0.35">
      <c r="A7" s="6" t="s">
        <v>70</v>
      </c>
      <c r="B7" s="73">
        <f>'Profit &amp; Loss'!N7</f>
        <v>365</v>
      </c>
      <c r="C7" s="6"/>
      <c r="D7" s="115">
        <f>B7/D5</f>
        <v>14.038461538461538</v>
      </c>
      <c r="E7" s="115">
        <f>B7/E5</f>
        <v>9.8648648648648649</v>
      </c>
      <c r="F7" s="115">
        <f>B7/F5</f>
        <v>7.4489795918367347</v>
      </c>
      <c r="G7" s="115">
        <f>B7/G5</f>
        <v>7.0192307692307692</v>
      </c>
    </row>
    <row r="8" spans="1:7" ht="18" x14ac:dyDescent="0.35">
      <c r="A8" s="6" t="s">
        <v>71</v>
      </c>
      <c r="B8" s="73">
        <f>'Profit &amp; Loss'!N15</f>
        <v>510.99999999999994</v>
      </c>
      <c r="C8" s="6"/>
      <c r="D8" s="115">
        <f>B8/D5</f>
        <v>19.653846153846153</v>
      </c>
      <c r="E8" s="115">
        <f>B8/E5</f>
        <v>13.810810810810809</v>
      </c>
      <c r="F8" s="115">
        <f>B8/F5</f>
        <v>10.428571428571427</v>
      </c>
      <c r="G8" s="115">
        <f>B8/G5</f>
        <v>9.8269230769230766</v>
      </c>
    </row>
    <row r="9" spans="1:7" ht="18" x14ac:dyDescent="0.35">
      <c r="A9" s="6" t="s">
        <v>72</v>
      </c>
      <c r="B9" s="73">
        <f>'Profit &amp; Loss'!N23</f>
        <v>730</v>
      </c>
      <c r="C9" s="6"/>
      <c r="D9" s="115">
        <f>B9/D5</f>
        <v>28.076923076923077</v>
      </c>
      <c r="E9" s="115">
        <f>B9/E5</f>
        <v>19.72972972972973</v>
      </c>
      <c r="F9" s="115">
        <f>B9/F5</f>
        <v>14.897959183673469</v>
      </c>
      <c r="G9" s="115">
        <f>B9/G5</f>
        <v>14.038461538461538</v>
      </c>
    </row>
    <row r="10" spans="1:7" ht="18" x14ac:dyDescent="0.35">
      <c r="A10" s="6"/>
      <c r="B10" s="6"/>
      <c r="C10" s="6"/>
      <c r="D10" s="6"/>
      <c r="E10" s="6"/>
      <c r="F10" s="6"/>
      <c r="G10" s="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 Calculator</vt:lpstr>
      <vt:lpstr>Room Calculations</vt:lpstr>
      <vt:lpstr>Profit &amp; Loss</vt:lpstr>
      <vt:lpstr>Room sales by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Yvonne</cp:lastModifiedBy>
  <dcterms:created xsi:type="dcterms:W3CDTF">2012-09-25T14:04:48Z</dcterms:created>
  <dcterms:modified xsi:type="dcterms:W3CDTF">2023-04-18T08:24:47Z</dcterms:modified>
</cp:coreProperties>
</file>